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/>
  <mc:AlternateContent xmlns:mc="http://schemas.openxmlformats.org/markup-compatibility/2006">
    <mc:Choice Requires="x15">
      <x15ac:absPath xmlns:x15ac="http://schemas.microsoft.com/office/spreadsheetml/2010/11/ac" url="W:\LEP Board\BOARD MEETING PAPERS\LEP Board Papers 2018\January 2018\"/>
    </mc:Choice>
  </mc:AlternateContent>
  <bookViews>
    <workbookView xWindow="0" yWindow="0" windowWidth="21570" windowHeight="9990" xr2:uid="{00000000-000D-0000-FFFF-FFFF00000000}"/>
  </bookViews>
  <sheets>
    <sheet name="2018-19 Budget" sheetId="1" r:id="rId1"/>
    <sheet name="Enterprise Zone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2" l="1"/>
  <c r="M18" i="2" s="1"/>
  <c r="N18" i="2" s="1"/>
  <c r="N8" i="2"/>
  <c r="C26" i="1" l="1"/>
  <c r="C32" i="1"/>
  <c r="C30" i="1" l="1"/>
  <c r="C15" i="1"/>
  <c r="O15" i="2" s="1"/>
  <c r="G12" i="2" l="1"/>
  <c r="O12" i="2" s="1"/>
  <c r="C39" i="1" l="1"/>
  <c r="C55" i="1"/>
  <c r="B16" i="2"/>
  <c r="B15" i="2"/>
  <c r="B9" i="2"/>
  <c r="O6" i="2" l="1"/>
  <c r="C58" i="1"/>
  <c r="E16" i="1"/>
  <c r="C16" i="1"/>
  <c r="E29" i="1"/>
  <c r="E20" i="1"/>
  <c r="E13" i="1"/>
  <c r="E22" i="1" l="1"/>
  <c r="E58" i="1"/>
  <c r="E60" i="1" l="1"/>
  <c r="C22" i="1"/>
  <c r="C6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Sue Newman</author>
  </authors>
  <commentList>
    <comment ref="C45" authorId="0" shapeId="0" xr:uid="{00000000-0006-0000-0000-000001000000}">
      <text>
        <r>
          <rPr>
            <sz val="9"/>
            <color indexed="81"/>
            <rFont val="Tahoma"/>
            <family val="2"/>
          </rPr>
          <t>SH = Includes 10k Cheshire East Management Accountancy Charge</t>
        </r>
      </text>
    </comment>
    <comment ref="E4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Includes 10k Cheshire East Management Accountancy Charge</t>
        </r>
      </text>
    </comment>
  </commentList>
</comments>
</file>

<file path=xl/sharedStrings.xml><?xml version="1.0" encoding="utf-8"?>
<sst xmlns="http://schemas.openxmlformats.org/spreadsheetml/2006/main" count="108" uniqueCount="83">
  <si>
    <t xml:space="preserve">NET INCOME (EXPENDITURE) </t>
  </si>
  <si>
    <t>TOTAL EXPENDITURE</t>
  </si>
  <si>
    <t>Contingency</t>
  </si>
  <si>
    <t>Insurance</t>
  </si>
  <si>
    <t>Bank charges</t>
  </si>
  <si>
    <t>IT Support &amp; equipment</t>
  </si>
  <si>
    <t>Accountancy / Audit</t>
  </si>
  <si>
    <t xml:space="preserve">Professional Services </t>
  </si>
  <si>
    <t>Communications (telephone bills etc)</t>
  </si>
  <si>
    <t xml:space="preserve">Operational Costs </t>
  </si>
  <si>
    <t>Subscriptions</t>
  </si>
  <si>
    <t>Strategy</t>
  </si>
  <si>
    <t>Operational Management</t>
  </si>
  <si>
    <t>Externally Procured Support</t>
  </si>
  <si>
    <t xml:space="preserve">Rent/ Rates </t>
  </si>
  <si>
    <t>Training/ Development/ Recruitment</t>
  </si>
  <si>
    <t>Pension lump sum</t>
  </si>
  <si>
    <t>Expenditure</t>
  </si>
  <si>
    <t>LA Subscriptions</t>
  </si>
  <si>
    <t>Income</t>
  </si>
  <si>
    <t>Revenue from GPF</t>
  </si>
  <si>
    <t>EU Technical assistance</t>
  </si>
  <si>
    <t>Internal meetings/events</t>
  </si>
  <si>
    <t>Accounting Body Charge</t>
  </si>
  <si>
    <t>Staff Remuneration</t>
  </si>
  <si>
    <t>BEIS Energy Strategy contribution</t>
  </si>
  <si>
    <t xml:space="preserve">BEIS Core Funding </t>
  </si>
  <si>
    <t xml:space="preserve">BEIS Core Strategy Funding </t>
  </si>
  <si>
    <t>LGF3 1% Management Fee</t>
  </si>
  <si>
    <t>TOTAL INCOME</t>
  </si>
  <si>
    <t>Core Income</t>
  </si>
  <si>
    <t>EZ match funding</t>
  </si>
  <si>
    <t>OPERATING BUDGET</t>
  </si>
  <si>
    <t>Programme Support/Development Income</t>
  </si>
  <si>
    <t>Programme Support/Development Expenditure</t>
  </si>
  <si>
    <t>£</t>
  </si>
  <si>
    <t>Core Expenditure</t>
  </si>
  <si>
    <t>2017/18</t>
  </si>
  <si>
    <t>2018/19</t>
  </si>
  <si>
    <t>DiT Contribution towards Inward Investment post</t>
  </si>
  <si>
    <t>LEP Legal &amp; Professional</t>
  </si>
  <si>
    <t>Interest on GPF, LGF &amp; EZ balances</t>
  </si>
  <si>
    <t>Use of General Reserves</t>
  </si>
  <si>
    <t>Stationery / Postage / Consumables/incl relocation &amp; refurb</t>
  </si>
  <si>
    <t>Cheshire &amp; Warrington Local Enterprise Partnership</t>
  </si>
  <si>
    <t>2018/19 DRAFT BUDGET</t>
  </si>
  <si>
    <t>Forecast Reserves at 31st March 2018</t>
  </si>
  <si>
    <t>ENTERPRISE ZONE - 2017/18</t>
  </si>
  <si>
    <t>Budget</t>
  </si>
  <si>
    <t>Forecast</t>
  </si>
  <si>
    <t>ENTERPRISE ZONE - 2018/19</t>
  </si>
  <si>
    <t>ENTERPRISE ZONE BALANCE SHEET</t>
  </si>
  <si>
    <t>2015/16</t>
  </si>
  <si>
    <t>2016/17</t>
  </si>
  <si>
    <t>2019/20</t>
  </si>
  <si>
    <t>EZ Commercialisation (DCLG)</t>
  </si>
  <si>
    <t>EZ BR Income (16/17 &amp; 17/18 less £125k Core)</t>
  </si>
  <si>
    <t>Used to Fund:-</t>
  </si>
  <si>
    <t>Core LEP Ops 'Match Funding'</t>
  </si>
  <si>
    <t>EZ in year spend</t>
  </si>
  <si>
    <t>Development plan/study costs</t>
  </si>
  <si>
    <t>EZ Consultancy</t>
  </si>
  <si>
    <t>Staff &amp; administrative costs</t>
  </si>
  <si>
    <t>EZ Staff &amp; Administrative Costs (JA only)</t>
  </si>
  <si>
    <t>Travel &amp; Subsistence</t>
  </si>
  <si>
    <t>EZ Travel</t>
  </si>
  <si>
    <t>Marketing/PR</t>
  </si>
  <si>
    <t>EZ Marketing (including MIPIM 3/19)</t>
  </si>
  <si>
    <t xml:space="preserve">Programme Development  </t>
  </si>
  <si>
    <t xml:space="preserve">Subsistence / Travel   </t>
  </si>
  <si>
    <t xml:space="preserve">Marketing, comms, stakeholder eng  </t>
  </si>
  <si>
    <t>Balance brought forward</t>
  </si>
  <si>
    <t>TBC</t>
  </si>
  <si>
    <t>EZ Income -ESIF</t>
  </si>
  <si>
    <t>Consultants - ESIF</t>
  </si>
  <si>
    <t>Income*</t>
  </si>
  <si>
    <t xml:space="preserve">Operating Budget -ESIF </t>
  </si>
  <si>
    <t>Cumulative Balance carried forward</t>
  </si>
  <si>
    <t>* Income is received by the LEP in the financial year after they have been paid by companies</t>
  </si>
  <si>
    <t>Consultants</t>
  </si>
  <si>
    <t>2017/18 Forecast</t>
  </si>
  <si>
    <t>Office Relocation</t>
  </si>
  <si>
    <t>Target level of Reserves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</si>
</sst>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#,##0_ ;[Red]\-#,##0\ "/>
  </numFmts>
  <fonts count="19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name val="Calibri"/>
      <family val="2"/>
      <scheme val="minor"/>
    </font>
    <font>
      <sz val="12"/>
      <color theme="1"/>
      <name val="Calibri"/>
      <family val="2"/>
    </font>
    <font>
      <b/>
      <sz val="9"/>
      <color indexed="81"/>
      <name val="Tahoma"/>
      <family val="2"/>
    </font>
    <font>
      <b/>
      <i/>
      <sz val="12"/>
      <color rgb="FF000000"/>
      <name val="Calibri"/>
      <family val="2"/>
    </font>
    <font>
      <sz val="9"/>
      <color indexed="81"/>
      <name val="Tahoma"/>
      <family val="2"/>
    </font>
    <font>
      <sz val="12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/>
    <xf numFmtId="0" fontId="2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3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5" fillId="2" borderId="0" xfId="0" applyFont="1" applyFill="1"/>
    <xf numFmtId="41" fontId="5" fillId="2" borderId="0" xfId="0" applyNumberFormat="1" applyFont="1" applyFill="1"/>
    <xf numFmtId="41" fontId="5" fillId="0" borderId="0" xfId="0" applyNumberFormat="1" applyFont="1"/>
    <xf numFmtId="0" fontId="3" fillId="0" borderId="2" xfId="0" applyFont="1" applyBorder="1"/>
    <xf numFmtId="3" fontId="3" fillId="0" borderId="1" xfId="0" applyNumberFormat="1" applyFont="1" applyBorder="1"/>
    <xf numFmtId="0" fontId="3" fillId="0" borderId="0" xfId="0" applyFont="1" applyBorder="1"/>
    <xf numFmtId="3" fontId="3" fillId="0" borderId="0" xfId="0" applyNumberFormat="1" applyFont="1" applyBorder="1"/>
    <xf numFmtId="0" fontId="3" fillId="0" borderId="3" xfId="0" applyFont="1" applyBorder="1"/>
    <xf numFmtId="0" fontId="5" fillId="0" borderId="0" xfId="0" applyFont="1" applyAlignment="1">
      <alignment horizontal="left"/>
    </xf>
    <xf numFmtId="3" fontId="5" fillId="0" borderId="0" xfId="0" applyNumberFormat="1" applyFont="1"/>
    <xf numFmtId="0" fontId="5" fillId="0" borderId="0" xfId="0" applyFont="1" applyFill="1"/>
    <xf numFmtId="0" fontId="9" fillId="0" borderId="0" xfId="0" applyFont="1" applyFill="1" applyBorder="1" applyAlignment="1">
      <alignment vertical="center" wrapText="1"/>
    </xf>
    <xf numFmtId="0" fontId="8" fillId="0" borderId="0" xfId="0" applyFont="1"/>
    <xf numFmtId="0" fontId="6" fillId="0" borderId="0" xfId="0" applyFont="1"/>
    <xf numFmtId="0" fontId="6" fillId="0" borderId="0" xfId="0" applyFont="1" applyFill="1" applyBorder="1"/>
    <xf numFmtId="0" fontId="11" fillId="0" borderId="0" xfId="0" applyFont="1" applyAlignment="1">
      <alignment vertical="center"/>
    </xf>
    <xf numFmtId="3" fontId="5" fillId="0" borderId="0" xfId="0" applyNumberFormat="1" applyFont="1" applyFill="1"/>
    <xf numFmtId="41" fontId="5" fillId="0" borderId="0" xfId="0" applyNumberFormat="1" applyFont="1" applyFill="1"/>
    <xf numFmtId="0" fontId="13" fillId="0" borderId="0" xfId="0" applyFont="1"/>
    <xf numFmtId="0" fontId="14" fillId="0" borderId="0" xfId="0" applyFont="1" applyAlignment="1">
      <alignment horizontal="center"/>
    </xf>
    <xf numFmtId="41" fontId="13" fillId="2" borderId="0" xfId="0" applyNumberFormat="1" applyFont="1" applyFill="1"/>
    <xf numFmtId="41" fontId="13" fillId="0" borderId="0" xfId="0" applyNumberFormat="1" applyFont="1"/>
    <xf numFmtId="3" fontId="14" fillId="0" borderId="4" xfId="0" applyNumberFormat="1" applyFont="1" applyBorder="1"/>
    <xf numFmtId="3" fontId="14" fillId="0" borderId="0" xfId="0" applyNumberFormat="1" applyFont="1" applyBorder="1"/>
    <xf numFmtId="3" fontId="13" fillId="0" borderId="0" xfId="0" applyNumberFormat="1" applyFont="1"/>
    <xf numFmtId="0" fontId="15" fillId="0" borderId="0" xfId="0" applyFont="1"/>
    <xf numFmtId="41" fontId="8" fillId="2" borderId="0" xfId="0" applyNumberFormat="1" applyFont="1" applyFill="1"/>
    <xf numFmtId="0" fontId="16" fillId="0" borderId="0" xfId="0" applyFont="1"/>
    <xf numFmtId="164" fontId="5" fillId="0" borderId="0" xfId="1" applyNumberFormat="1" applyFont="1"/>
    <xf numFmtId="0" fontId="5" fillId="0" borderId="0" xfId="0" applyFont="1" applyBorder="1"/>
    <xf numFmtId="0" fontId="3" fillId="0" borderId="4" xfId="0" applyFont="1" applyBorder="1"/>
    <xf numFmtId="41" fontId="5" fillId="0" borderId="0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5" fillId="0" borderId="5" xfId="0" applyFont="1" applyBorder="1"/>
    <xf numFmtId="41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41" fontId="5" fillId="0" borderId="0" xfId="0" applyNumberFormat="1" applyFont="1" applyBorder="1"/>
    <xf numFmtId="41" fontId="3" fillId="0" borderId="0" xfId="0" quotePrefix="1" applyNumberFormat="1" applyFont="1" applyBorder="1" applyAlignment="1">
      <alignment horizontal="center"/>
    </xf>
    <xf numFmtId="0" fontId="3" fillId="3" borderId="0" xfId="0" quotePrefix="1" applyFont="1" applyFill="1" applyBorder="1" applyAlignment="1">
      <alignment horizontal="center"/>
    </xf>
    <xf numFmtId="0" fontId="3" fillId="3" borderId="6" xfId="0" quotePrefix="1" applyFont="1" applyFill="1" applyBorder="1" applyAlignment="1">
      <alignment horizontal="center"/>
    </xf>
    <xf numFmtId="0" fontId="3" fillId="0" borderId="0" xfId="0" quotePrefix="1" applyFont="1"/>
    <xf numFmtId="0" fontId="3" fillId="3" borderId="0" xfId="0" quotePrefix="1" applyFont="1" applyFill="1" applyAlignment="1">
      <alignment horizontal="center"/>
    </xf>
    <xf numFmtId="4" fontId="0" fillId="0" borderId="0" xfId="0" applyNumberFormat="1"/>
    <xf numFmtId="38" fontId="3" fillId="3" borderId="0" xfId="0" quotePrefix="1" applyNumberFormat="1" applyFont="1" applyFill="1" applyAlignment="1">
      <alignment horizontal="center"/>
    </xf>
    <xf numFmtId="38" fontId="3" fillId="3" borderId="6" xfId="0" quotePrefix="1" applyNumberFormat="1" applyFont="1" applyFill="1" applyBorder="1" applyAlignment="1">
      <alignment horizontal="center"/>
    </xf>
    <xf numFmtId="38" fontId="3" fillId="3" borderId="0" xfId="0" quotePrefix="1" applyNumberFormat="1" applyFont="1" applyFill="1"/>
    <xf numFmtId="38" fontId="3" fillId="3" borderId="6" xfId="0" quotePrefix="1" applyNumberFormat="1" applyFont="1" applyFill="1" applyBorder="1"/>
    <xf numFmtId="41" fontId="3" fillId="0" borderId="1" xfId="0" applyNumberFormat="1" applyFont="1" applyBorder="1"/>
    <xf numFmtId="41" fontId="3" fillId="0" borderId="0" xfId="0" applyNumberFormat="1" applyFont="1" applyBorder="1"/>
    <xf numFmtId="165" fontId="5" fillId="3" borderId="0" xfId="0" applyNumberFormat="1" applyFont="1" applyFill="1"/>
    <xf numFmtId="165" fontId="5" fillId="3" borderId="6" xfId="0" applyNumberFormat="1" applyFont="1" applyFill="1" applyBorder="1"/>
    <xf numFmtId="165" fontId="3" fillId="3" borderId="0" xfId="0" applyNumberFormat="1" applyFont="1" applyFill="1"/>
    <xf numFmtId="165" fontId="3" fillId="3" borderId="0" xfId="0" quotePrefix="1" applyNumberFormat="1" applyFont="1" applyFill="1"/>
    <xf numFmtId="165" fontId="5" fillId="3" borderId="6" xfId="0" quotePrefix="1" applyNumberFormat="1" applyFont="1" applyFill="1" applyBorder="1"/>
    <xf numFmtId="165" fontId="5" fillId="3" borderId="0" xfId="0" quotePrefix="1" applyNumberFormat="1" applyFont="1" applyFill="1"/>
    <xf numFmtId="165" fontId="3" fillId="3" borderId="6" xfId="0" quotePrefix="1" applyNumberFormat="1" applyFont="1" applyFill="1" applyBorder="1"/>
    <xf numFmtId="165" fontId="3" fillId="3" borderId="3" xfId="0" quotePrefix="1" applyNumberFormat="1" applyFont="1" applyFill="1" applyBorder="1"/>
    <xf numFmtId="165" fontId="3" fillId="3" borderId="7" xfId="0" quotePrefix="1" applyNumberFormat="1" applyFont="1" applyFill="1" applyBorder="1"/>
    <xf numFmtId="0" fontId="8" fillId="0" borderId="0" xfId="0" applyFont="1" applyBorder="1"/>
    <xf numFmtId="165" fontId="3" fillId="3" borderId="8" xfId="0" quotePrefix="1" applyNumberFormat="1" applyFont="1" applyFill="1" applyBorder="1"/>
    <xf numFmtId="0" fontId="18" fillId="0" borderId="2" xfId="0" applyFont="1" applyFill="1" applyBorder="1" applyAlignment="1">
      <alignment vertical="center" wrapText="1"/>
    </xf>
    <xf numFmtId="3" fontId="5" fillId="0" borderId="0" xfId="0" applyNumberFormat="1" applyFont="1" applyBorder="1"/>
    <xf numFmtId="165" fontId="3" fillId="0" borderId="0" xfId="0" quotePrefix="1" applyNumberFormat="1" applyFont="1" applyFill="1" applyBorder="1"/>
    <xf numFmtId="165" fontId="3" fillId="0" borderId="0" xfId="0" quotePrefix="1" applyNumberFormat="1" applyFont="1" applyFill="1" applyBorder="1" applyAlignment="1">
      <alignment horizontal="right"/>
    </xf>
    <xf numFmtId="41" fontId="3" fillId="0" borderId="0" xfId="0" applyNumberFormat="1" applyFont="1"/>
    <xf numFmtId="38" fontId="3" fillId="0" borderId="0" xfId="0" applyNumberFormat="1" applyFont="1" applyFill="1" applyBorder="1"/>
    <xf numFmtId="3" fontId="0" fillId="0" borderId="0" xfId="0" applyNumberFormat="1"/>
    <xf numFmtId="0" fontId="17" fillId="0" borderId="0" xfId="0" applyFont="1"/>
    <xf numFmtId="0" fontId="5" fillId="0" borderId="1" xfId="0" applyFont="1" applyBorder="1"/>
    <xf numFmtId="165" fontId="3" fillId="2" borderId="0" xfId="0" quotePrefix="1" applyNumberFormat="1" applyFont="1" applyFill="1" applyBorder="1"/>
    <xf numFmtId="38" fontId="3" fillId="2" borderId="0" xfId="0" applyNumberFormat="1" applyFont="1" applyFill="1" applyBorder="1"/>
    <xf numFmtId="165" fontId="2" fillId="3" borderId="0" xfId="0" quotePrefix="1" applyNumberFormat="1" applyFont="1" applyFill="1" applyAlignment="1">
      <alignment horizontal="center"/>
    </xf>
    <xf numFmtId="38" fontId="0" fillId="0" borderId="0" xfId="0" applyNumberFormat="1"/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81"/>
  <sheetViews>
    <sheetView tabSelected="1" zoomScaleNormal="100" workbookViewId="0">
      <selection activeCell="E63" sqref="E63"/>
    </sheetView>
  </sheetViews>
  <sheetFormatPr defaultRowHeight="15" x14ac:dyDescent="0.25"/>
  <cols>
    <col min="1" max="1" width="6.85546875" style="1" customWidth="1"/>
    <col min="2" max="2" width="59.140625" style="3" customWidth="1"/>
    <col min="3" max="3" width="13.28515625" style="3" customWidth="1"/>
    <col min="4" max="4" width="3.28515625" customWidth="1"/>
    <col min="5" max="5" width="12.140625" style="36" customWidth="1"/>
  </cols>
  <sheetData>
    <row r="1" spans="1:5" s="3" customFormat="1" ht="18.75" x14ac:dyDescent="0.3">
      <c r="A1" s="1"/>
      <c r="B1" s="38" t="s">
        <v>44</v>
      </c>
      <c r="E1" s="36"/>
    </row>
    <row r="2" spans="1:5" ht="18.75" x14ac:dyDescent="0.3">
      <c r="A2" s="4"/>
      <c r="B2" s="38" t="s">
        <v>45</v>
      </c>
      <c r="C2" s="5"/>
      <c r="E2" s="29"/>
    </row>
    <row r="3" spans="1:5" s="3" customFormat="1" ht="20.25" customHeight="1" x14ac:dyDescent="0.25">
      <c r="A3" s="4"/>
      <c r="B3" s="5"/>
      <c r="C3" s="6" t="s">
        <v>38</v>
      </c>
      <c r="E3" s="30" t="s">
        <v>80</v>
      </c>
    </row>
    <row r="4" spans="1:5" s="3" customFormat="1" ht="15.75" x14ac:dyDescent="0.25">
      <c r="A4" s="4"/>
      <c r="B4" s="7" t="s">
        <v>32</v>
      </c>
      <c r="C4" s="6" t="s">
        <v>35</v>
      </c>
      <c r="E4" s="30" t="s">
        <v>35</v>
      </c>
    </row>
    <row r="5" spans="1:5" ht="15.75" x14ac:dyDescent="0.25">
      <c r="A5" s="9"/>
      <c r="B5" s="8" t="s">
        <v>19</v>
      </c>
      <c r="C5" s="6"/>
      <c r="E5" s="30"/>
    </row>
    <row r="6" spans="1:5" ht="15.75" x14ac:dyDescent="0.25">
      <c r="A6" s="4"/>
      <c r="B6" s="26" t="s">
        <v>30</v>
      </c>
      <c r="C6" s="5"/>
      <c r="E6" s="29"/>
    </row>
    <row r="7" spans="1:5" ht="15.75" x14ac:dyDescent="0.25">
      <c r="A7" s="4"/>
      <c r="B7" s="11" t="s">
        <v>31</v>
      </c>
      <c r="C7" s="28">
        <v>125000</v>
      </c>
      <c r="E7" s="31">
        <v>125000</v>
      </c>
    </row>
    <row r="8" spans="1:5" s="3" customFormat="1" ht="15.75" x14ac:dyDescent="0.25">
      <c r="A8" s="4"/>
      <c r="B8" s="5" t="s">
        <v>18</v>
      </c>
      <c r="C8" s="13">
        <v>125000</v>
      </c>
      <c r="E8" s="32">
        <v>125000</v>
      </c>
    </row>
    <row r="9" spans="1:5" ht="15.75" x14ac:dyDescent="0.25">
      <c r="A9" s="4"/>
      <c r="B9" s="5" t="s">
        <v>26</v>
      </c>
      <c r="C9" s="13">
        <v>250000</v>
      </c>
      <c r="E9" s="32">
        <v>250000</v>
      </c>
    </row>
    <row r="10" spans="1:5" ht="15.75" x14ac:dyDescent="0.25">
      <c r="A10" s="4"/>
      <c r="B10" s="5" t="s">
        <v>27</v>
      </c>
      <c r="C10" s="13">
        <v>250000</v>
      </c>
      <c r="E10" s="32">
        <v>250000</v>
      </c>
    </row>
    <row r="11" spans="1:5" ht="15.75" x14ac:dyDescent="0.25">
      <c r="A11" s="4"/>
      <c r="B11" s="10" t="s">
        <v>20</v>
      </c>
      <c r="C11" s="12">
        <v>216000</v>
      </c>
      <c r="E11" s="31">
        <v>200000</v>
      </c>
    </row>
    <row r="12" spans="1:5" ht="15.75" x14ac:dyDescent="0.25">
      <c r="A12" s="4"/>
      <c r="B12" s="5" t="s">
        <v>41</v>
      </c>
      <c r="C12" s="28">
        <v>185000</v>
      </c>
      <c r="E12" s="31">
        <v>163929</v>
      </c>
    </row>
    <row r="13" spans="1:5" ht="15.75" x14ac:dyDescent="0.25">
      <c r="A13" s="4"/>
      <c r="B13" s="5" t="s">
        <v>21</v>
      </c>
      <c r="C13" s="12">
        <v>47400</v>
      </c>
      <c r="E13" s="31">
        <f>47403-3</f>
        <v>47400</v>
      </c>
    </row>
    <row r="14" spans="1:5" s="3" customFormat="1" ht="15.75" x14ac:dyDescent="0.25">
      <c r="A14" s="4"/>
      <c r="B14" s="5" t="s">
        <v>39</v>
      </c>
      <c r="C14" s="12">
        <v>68000</v>
      </c>
      <c r="E14" s="31">
        <v>0</v>
      </c>
    </row>
    <row r="15" spans="1:5" s="3" customFormat="1" ht="15.75" x14ac:dyDescent="0.25">
      <c r="A15" s="4"/>
      <c r="B15" s="11" t="s">
        <v>73</v>
      </c>
      <c r="C15" s="12">
        <f>470900-25000-125000-220900</f>
        <v>100000</v>
      </c>
      <c r="E15" s="31">
        <v>0</v>
      </c>
    </row>
    <row r="16" spans="1:5" s="3" customFormat="1" ht="15.75" x14ac:dyDescent="0.25">
      <c r="A16" s="4"/>
      <c r="B16" s="11" t="s">
        <v>42</v>
      </c>
      <c r="C16" s="12">
        <f>75000+25000</f>
        <v>100000</v>
      </c>
      <c r="E16" s="31">
        <f>27891-1</f>
        <v>27890</v>
      </c>
    </row>
    <row r="17" spans="1:5" s="3" customFormat="1" ht="15.75" x14ac:dyDescent="0.25">
      <c r="A17" s="4"/>
      <c r="B17" s="11"/>
      <c r="C17" s="12"/>
      <c r="E17" s="31"/>
    </row>
    <row r="18" spans="1:5" ht="15.75" x14ac:dyDescent="0.25">
      <c r="A18" s="4"/>
      <c r="B18" s="24" t="s">
        <v>33</v>
      </c>
      <c r="C18" s="5"/>
      <c r="E18" s="29"/>
    </row>
    <row r="19" spans="1:5" ht="15.75" x14ac:dyDescent="0.25">
      <c r="A19" s="4"/>
      <c r="B19" s="5" t="s">
        <v>25</v>
      </c>
      <c r="C19" s="12">
        <v>0</v>
      </c>
      <c r="E19" s="31">
        <v>50000</v>
      </c>
    </row>
    <row r="20" spans="1:5" s="3" customFormat="1" ht="15.75" x14ac:dyDescent="0.25">
      <c r="A20" s="4"/>
      <c r="B20" s="5" t="s">
        <v>28</v>
      </c>
      <c r="C20" s="13">
        <v>108200</v>
      </c>
      <c r="E20" s="32">
        <f>ROUND(432800/4,-1)</f>
        <v>108200</v>
      </c>
    </row>
    <row r="21" spans="1:5" s="3" customFormat="1" ht="16.5" thickBot="1" x14ac:dyDescent="0.3">
      <c r="A21" s="4"/>
      <c r="B21" s="5"/>
      <c r="C21" s="13"/>
      <c r="E21" s="32"/>
    </row>
    <row r="22" spans="1:5" ht="16.5" thickBot="1" x14ac:dyDescent="0.3">
      <c r="A22" s="4"/>
      <c r="B22" s="14" t="s">
        <v>29</v>
      </c>
      <c r="C22" s="15">
        <f>SUM(C7:C20)</f>
        <v>1574600</v>
      </c>
      <c r="E22" s="33">
        <f>SUM(E7:E20)</f>
        <v>1347419</v>
      </c>
    </row>
    <row r="23" spans="1:5" s="3" customFormat="1" ht="15.75" x14ac:dyDescent="0.25">
      <c r="A23" s="4"/>
      <c r="B23" s="16"/>
      <c r="C23" s="17"/>
      <c r="E23" s="34"/>
    </row>
    <row r="24" spans="1:5" s="3" customFormat="1" ht="15.75" x14ac:dyDescent="0.25">
      <c r="A24" s="4"/>
      <c r="B24" s="18" t="s">
        <v>17</v>
      </c>
      <c r="C24" s="17"/>
      <c r="E24" s="34"/>
    </row>
    <row r="25" spans="1:5" ht="15.75" x14ac:dyDescent="0.25">
      <c r="A25" s="4"/>
      <c r="B25" s="25" t="s">
        <v>36</v>
      </c>
      <c r="C25" s="13"/>
      <c r="E25" s="32"/>
    </row>
    <row r="26" spans="1:5" ht="15.75" x14ac:dyDescent="0.25">
      <c r="A26" s="4"/>
      <c r="B26" s="19" t="s">
        <v>24</v>
      </c>
      <c r="C26" s="20">
        <f>941200-22500</f>
        <v>918700</v>
      </c>
      <c r="E26" s="35">
        <v>740341</v>
      </c>
    </row>
    <row r="27" spans="1:5" s="3" customFormat="1" ht="15.75" x14ac:dyDescent="0.25">
      <c r="A27" s="4"/>
      <c r="B27" s="19" t="s">
        <v>79</v>
      </c>
      <c r="C27" s="20"/>
      <c r="E27" s="35">
        <v>112567</v>
      </c>
    </row>
    <row r="28" spans="1:5" s="3" customFormat="1" ht="15.75" x14ac:dyDescent="0.25">
      <c r="A28" s="4"/>
      <c r="B28" s="19" t="s">
        <v>74</v>
      </c>
      <c r="C28" s="20">
        <v>100000</v>
      </c>
      <c r="E28" s="31">
        <v>0</v>
      </c>
    </row>
    <row r="29" spans="1:5" s="3" customFormat="1" ht="15.75" x14ac:dyDescent="0.25">
      <c r="A29" s="4"/>
      <c r="B29" s="10" t="s">
        <v>16</v>
      </c>
      <c r="C29" s="20">
        <v>23000</v>
      </c>
      <c r="E29" s="35">
        <f>41500-18500</f>
        <v>23000</v>
      </c>
    </row>
    <row r="30" spans="1:5" ht="15.75" x14ac:dyDescent="0.25">
      <c r="A30" s="4"/>
      <c r="B30" s="10" t="s">
        <v>15</v>
      </c>
      <c r="C30" s="20">
        <f>30000-6850</f>
        <v>23150</v>
      </c>
      <c r="E30" s="35">
        <v>10000</v>
      </c>
    </row>
    <row r="31" spans="1:5" ht="15.75" x14ac:dyDescent="0.25">
      <c r="A31" s="4"/>
      <c r="B31" s="5" t="s">
        <v>14</v>
      </c>
      <c r="C31" s="20">
        <v>30000</v>
      </c>
      <c r="E31" s="35">
        <v>17500</v>
      </c>
    </row>
    <row r="32" spans="1:5" ht="15.75" x14ac:dyDescent="0.25">
      <c r="A32" s="4"/>
      <c r="B32" s="5" t="s">
        <v>70</v>
      </c>
      <c r="C32" s="27">
        <f>107500-70000+22500</f>
        <v>60000</v>
      </c>
      <c r="E32" s="35">
        <v>60000</v>
      </c>
    </row>
    <row r="33" spans="1:5" ht="15.75" x14ac:dyDescent="0.25">
      <c r="A33" s="4"/>
      <c r="B33" s="5" t="s">
        <v>22</v>
      </c>
      <c r="C33" s="37">
        <v>0</v>
      </c>
      <c r="E33" s="35">
        <v>2000</v>
      </c>
    </row>
    <row r="34" spans="1:5" ht="15.75" x14ac:dyDescent="0.25">
      <c r="A34" s="4"/>
      <c r="B34" s="5" t="s">
        <v>10</v>
      </c>
      <c r="C34" s="27">
        <v>24000</v>
      </c>
      <c r="E34" s="35">
        <v>24000</v>
      </c>
    </row>
    <row r="35" spans="1:5" ht="15.75" x14ac:dyDescent="0.25">
      <c r="A35" s="4"/>
      <c r="B35" s="23"/>
      <c r="C35" s="37"/>
      <c r="E35" s="35"/>
    </row>
    <row r="36" spans="1:5" s="3" customFormat="1" ht="15.75" x14ac:dyDescent="0.25">
      <c r="A36" s="4"/>
      <c r="B36" s="23"/>
      <c r="C36" s="27"/>
      <c r="E36" s="35"/>
    </row>
    <row r="37" spans="1:5" ht="15.75" x14ac:dyDescent="0.25">
      <c r="A37" s="4"/>
      <c r="B37" s="24" t="s">
        <v>9</v>
      </c>
      <c r="C37" s="27"/>
      <c r="E37" s="35"/>
    </row>
    <row r="38" spans="1:5" ht="15.75" x14ac:dyDescent="0.25">
      <c r="A38" s="4"/>
      <c r="B38" s="5" t="s">
        <v>43</v>
      </c>
      <c r="C38" s="27">
        <v>13000</v>
      </c>
      <c r="E38" s="35">
        <v>12500</v>
      </c>
    </row>
    <row r="39" spans="1:5" ht="15.75" x14ac:dyDescent="0.25">
      <c r="A39" s="4"/>
      <c r="B39" s="5" t="s">
        <v>69</v>
      </c>
      <c r="C39" s="27">
        <f>35000-3950</f>
        <v>31050</v>
      </c>
      <c r="E39" s="35">
        <v>30000</v>
      </c>
    </row>
    <row r="40" spans="1:5" ht="15.75" x14ac:dyDescent="0.25">
      <c r="A40" s="4"/>
      <c r="B40" s="5" t="s">
        <v>8</v>
      </c>
      <c r="C40" s="27">
        <v>7000</v>
      </c>
      <c r="E40" s="35">
        <v>5000</v>
      </c>
    </row>
    <row r="41" spans="1:5" s="3" customFormat="1" ht="15.75" x14ac:dyDescent="0.25">
      <c r="A41" s="4"/>
      <c r="B41" s="5" t="s">
        <v>5</v>
      </c>
      <c r="C41" s="27">
        <v>15000</v>
      </c>
      <c r="E41" s="35">
        <v>13000</v>
      </c>
    </row>
    <row r="42" spans="1:5" s="3" customFormat="1" ht="15.75" x14ac:dyDescent="0.25">
      <c r="A42" s="4"/>
      <c r="B42" s="5" t="s">
        <v>81</v>
      </c>
      <c r="C42" s="27"/>
      <c r="E42" s="35">
        <v>24000</v>
      </c>
    </row>
    <row r="43" spans="1:5" ht="15.75" x14ac:dyDescent="0.25">
      <c r="A43" s="4"/>
      <c r="B43" s="24" t="s">
        <v>7</v>
      </c>
      <c r="C43" s="27"/>
      <c r="E43" s="35"/>
    </row>
    <row r="44" spans="1:5" ht="15.75" x14ac:dyDescent="0.25">
      <c r="A44" s="4"/>
      <c r="B44" s="5" t="s">
        <v>40</v>
      </c>
      <c r="C44" s="27">
        <v>7000</v>
      </c>
      <c r="E44" s="35">
        <v>3000</v>
      </c>
    </row>
    <row r="45" spans="1:5" ht="15.75" x14ac:dyDescent="0.25">
      <c r="A45" s="4"/>
      <c r="B45" s="5" t="s">
        <v>6</v>
      </c>
      <c r="C45" s="27">
        <v>14500</v>
      </c>
      <c r="E45" s="35">
        <v>13900</v>
      </c>
    </row>
    <row r="46" spans="1:5" ht="15.75" x14ac:dyDescent="0.25">
      <c r="A46" s="4"/>
      <c r="B46" s="5"/>
      <c r="C46" s="27"/>
      <c r="E46" s="35"/>
    </row>
    <row r="47" spans="1:5" ht="15.75" x14ac:dyDescent="0.25">
      <c r="A47" s="4"/>
      <c r="B47" s="5" t="s">
        <v>4</v>
      </c>
      <c r="C47" s="27">
        <v>200</v>
      </c>
      <c r="E47" s="35">
        <v>250</v>
      </c>
    </row>
    <row r="48" spans="1:5" ht="15.75" x14ac:dyDescent="0.25">
      <c r="A48" s="4"/>
      <c r="B48" s="5" t="s">
        <v>3</v>
      </c>
      <c r="C48" s="27">
        <v>3000</v>
      </c>
      <c r="E48" s="35">
        <v>2600</v>
      </c>
    </row>
    <row r="49" spans="1:5" ht="15.75" x14ac:dyDescent="0.25">
      <c r="A49" s="4"/>
      <c r="B49" s="5" t="s">
        <v>23</v>
      </c>
      <c r="C49" s="27">
        <v>55000</v>
      </c>
      <c r="E49" s="35">
        <v>55000</v>
      </c>
    </row>
    <row r="50" spans="1:5" ht="15.75" x14ac:dyDescent="0.25">
      <c r="A50" s="4"/>
      <c r="B50" s="5" t="s">
        <v>2</v>
      </c>
      <c r="C50" s="27">
        <v>50000</v>
      </c>
      <c r="E50" s="35">
        <v>0</v>
      </c>
    </row>
    <row r="51" spans="1:5" s="3" customFormat="1" ht="15.75" x14ac:dyDescent="0.25">
      <c r="A51" s="4"/>
      <c r="B51" s="5"/>
      <c r="C51" s="27"/>
      <c r="E51" s="35"/>
    </row>
    <row r="52" spans="1:5" ht="15.75" x14ac:dyDescent="0.25">
      <c r="A52" s="4"/>
      <c r="B52" s="24" t="s">
        <v>34</v>
      </c>
      <c r="C52" s="21"/>
      <c r="E52" s="29"/>
    </row>
    <row r="53" spans="1:5" ht="15.75" x14ac:dyDescent="0.25">
      <c r="A53" s="4"/>
      <c r="B53" s="4" t="s">
        <v>13</v>
      </c>
      <c r="C53" s="27"/>
      <c r="E53" s="35">
        <v>235000</v>
      </c>
    </row>
    <row r="54" spans="1:5" ht="15.75" x14ac:dyDescent="0.25">
      <c r="A54" s="4"/>
      <c r="B54" s="22" t="s">
        <v>12</v>
      </c>
      <c r="C54" s="27"/>
      <c r="E54" s="35"/>
    </row>
    <row r="55" spans="1:5" ht="15.75" x14ac:dyDescent="0.25">
      <c r="A55" s="4"/>
      <c r="B55" s="22" t="s">
        <v>68</v>
      </c>
      <c r="C55" s="27">
        <f>150000-50000</f>
        <v>100000</v>
      </c>
      <c r="E55" s="35"/>
    </row>
    <row r="56" spans="1:5" ht="15.75" x14ac:dyDescent="0.25">
      <c r="A56" s="4"/>
      <c r="B56" s="22" t="s">
        <v>11</v>
      </c>
      <c r="C56" s="27">
        <v>100000</v>
      </c>
      <c r="E56" s="35"/>
    </row>
    <row r="57" spans="1:5" ht="16.5" thickBot="1" x14ac:dyDescent="0.3">
      <c r="A57" s="4"/>
      <c r="B57" s="22"/>
      <c r="C57" s="20"/>
      <c r="E57" s="35"/>
    </row>
    <row r="58" spans="1:5" s="2" customFormat="1" ht="16.5" thickBot="1" x14ac:dyDescent="0.3">
      <c r="A58" s="4"/>
      <c r="B58" s="14" t="s">
        <v>1</v>
      </c>
      <c r="C58" s="15">
        <f>SUM(C26:C56)</f>
        <v>1574600</v>
      </c>
      <c r="E58" s="33">
        <f>SUM(E26:E56)</f>
        <v>1383658</v>
      </c>
    </row>
    <row r="59" spans="1:5" ht="16.5" thickBot="1" x14ac:dyDescent="0.3">
      <c r="A59" s="4"/>
      <c r="B59" s="5"/>
      <c r="C59" s="20"/>
      <c r="E59" s="35"/>
    </row>
    <row r="60" spans="1:5" ht="16.5" thickBot="1" x14ac:dyDescent="0.3">
      <c r="A60" s="4"/>
      <c r="B60" s="14" t="s">
        <v>0</v>
      </c>
      <c r="C60" s="15">
        <f>C22-C58</f>
        <v>0</v>
      </c>
      <c r="E60" s="33">
        <f>E22-E58</f>
        <v>-36239</v>
      </c>
    </row>
    <row r="61" spans="1:5" s="3" customFormat="1" ht="15.75" x14ac:dyDescent="0.25">
      <c r="A61" s="4"/>
      <c r="B61" s="16"/>
      <c r="C61" s="17"/>
      <c r="E61" s="34"/>
    </row>
    <row r="62" spans="1:5" s="3" customFormat="1" ht="15.75" x14ac:dyDescent="0.25">
      <c r="A62" s="4"/>
      <c r="B62" s="5"/>
      <c r="C62" s="6"/>
      <c r="E62" s="6" t="s">
        <v>35</v>
      </c>
    </row>
    <row r="63" spans="1:5" s="3" customFormat="1" ht="15.75" x14ac:dyDescent="0.25">
      <c r="A63" s="4"/>
      <c r="B63" s="7" t="s">
        <v>46</v>
      </c>
      <c r="C63" s="39"/>
      <c r="E63" s="39">
        <v>354000</v>
      </c>
    </row>
    <row r="64" spans="1:5" s="3" customFormat="1" ht="15.75" x14ac:dyDescent="0.25">
      <c r="A64" s="4"/>
      <c r="B64" s="5" t="s">
        <v>82</v>
      </c>
      <c r="C64" s="5"/>
      <c r="E64" s="35">
        <v>203000</v>
      </c>
    </row>
    <row r="65" spans="1:5" s="3" customFormat="1" ht="15.75" x14ac:dyDescent="0.25">
      <c r="A65" s="4"/>
      <c r="B65" s="5"/>
      <c r="C65" s="5"/>
      <c r="E65" s="29"/>
    </row>
    <row r="66" spans="1:5" s="3" customFormat="1" ht="15.75" x14ac:dyDescent="0.25">
      <c r="A66" s="4"/>
      <c r="B66" s="5"/>
      <c r="C66" s="5"/>
      <c r="E66" s="29"/>
    </row>
    <row r="67" spans="1:5" s="3" customFormat="1" ht="15.75" x14ac:dyDescent="0.25">
      <c r="A67" s="4"/>
      <c r="B67" s="5"/>
      <c r="C67" s="5"/>
      <c r="E67" s="29"/>
    </row>
    <row r="70" spans="1:5" s="3" customFormat="1" x14ac:dyDescent="0.25">
      <c r="A70" s="1"/>
      <c r="E70" s="36"/>
    </row>
    <row r="71" spans="1:5" s="3" customFormat="1" x14ac:dyDescent="0.25">
      <c r="A71" s="1"/>
      <c r="E71" s="36"/>
    </row>
    <row r="72" spans="1:5" s="3" customFormat="1" x14ac:dyDescent="0.25">
      <c r="A72" s="1"/>
      <c r="E72" s="36"/>
    </row>
    <row r="73" spans="1:5" s="3" customFormat="1" x14ac:dyDescent="0.25">
      <c r="A73" s="1"/>
      <c r="E73" s="36"/>
    </row>
    <row r="74" spans="1:5" s="3" customFormat="1" x14ac:dyDescent="0.25">
      <c r="A74" s="1"/>
      <c r="E74" s="36"/>
    </row>
    <row r="75" spans="1:5" s="3" customFormat="1" x14ac:dyDescent="0.25">
      <c r="A75" s="1"/>
      <c r="E75" s="36"/>
    </row>
    <row r="76" spans="1:5" s="3" customFormat="1" x14ac:dyDescent="0.25">
      <c r="A76" s="1"/>
      <c r="E76" s="36"/>
    </row>
    <row r="77" spans="1:5" s="3" customFormat="1" x14ac:dyDescent="0.25">
      <c r="A77" s="1"/>
      <c r="E77" s="36"/>
    </row>
    <row r="78" spans="1:5" s="3" customFormat="1" x14ac:dyDescent="0.25">
      <c r="A78" s="1"/>
      <c r="E78" s="36"/>
    </row>
    <row r="79" spans="1:5" s="3" customFormat="1" x14ac:dyDescent="0.25">
      <c r="A79" s="1"/>
      <c r="E79" s="36"/>
    </row>
    <row r="80" spans="1:5" s="3" customFormat="1" x14ac:dyDescent="0.25">
      <c r="A80" s="1"/>
      <c r="E80" s="36"/>
    </row>
    <row r="81" spans="1:5" s="3" customFormat="1" x14ac:dyDescent="0.25">
      <c r="A81" s="1"/>
      <c r="E81" s="36"/>
    </row>
  </sheetData>
  <pageMargins left="0.70866141732283472" right="0.70866141732283472" top="0.74803149606299213" bottom="0.74803149606299213" header="0.31496062992125984" footer="0.31496062992125984"/>
  <pageSetup paperSize="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7"/>
  <sheetViews>
    <sheetView topLeftCell="F1" workbookViewId="0">
      <selection activeCell="N18" sqref="N18"/>
    </sheetView>
  </sheetViews>
  <sheetFormatPr defaultRowHeight="15" x14ac:dyDescent="0.25"/>
  <cols>
    <col min="1" max="1" width="47.7109375" style="3" hidden="1" customWidth="1"/>
    <col min="2" max="2" width="17" style="3" hidden="1" customWidth="1"/>
    <col min="3" max="3" width="2.7109375" style="3" hidden="1" customWidth="1"/>
    <col min="4" max="4" width="10.140625" style="3" hidden="1" customWidth="1"/>
    <col min="5" max="5" width="0" style="3" hidden="1" customWidth="1"/>
    <col min="6" max="6" width="48" style="3" customWidth="1"/>
    <col min="7" max="7" width="19.7109375" style="3" customWidth="1"/>
    <col min="8" max="10" width="9.140625" style="3"/>
    <col min="11" max="11" width="16.5703125" style="3" customWidth="1"/>
    <col min="12" max="13" width="10.85546875" style="3" customWidth="1"/>
    <col min="14" max="14" width="11.28515625" style="3" customWidth="1"/>
    <col min="15" max="16" width="11.140625" style="3" customWidth="1"/>
    <col min="17" max="16384" width="9.140625" style="3"/>
  </cols>
  <sheetData>
    <row r="1" spans="1:16" ht="16.5" thickBot="1" x14ac:dyDescent="0.3">
      <c r="A1" s="40"/>
      <c r="B1" s="40"/>
      <c r="C1" s="40"/>
      <c r="F1" s="40"/>
      <c r="G1" s="40"/>
    </row>
    <row r="2" spans="1:16" ht="16.5" thickBot="1" x14ac:dyDescent="0.3">
      <c r="A2" s="41" t="s">
        <v>47</v>
      </c>
      <c r="B2" s="42" t="s">
        <v>48</v>
      </c>
      <c r="C2" s="42"/>
      <c r="D2" s="43" t="s">
        <v>49</v>
      </c>
      <c r="F2" s="41" t="s">
        <v>50</v>
      </c>
      <c r="G2" s="42"/>
      <c r="I2" s="14" t="s">
        <v>51</v>
      </c>
      <c r="J2" s="44"/>
      <c r="K2" s="44"/>
      <c r="L2" s="44"/>
      <c r="M2" s="44"/>
      <c r="N2" s="44"/>
      <c r="O2" s="44"/>
      <c r="P2" s="79"/>
    </row>
    <row r="3" spans="1:16" ht="15.75" x14ac:dyDescent="0.25">
      <c r="A3" s="40"/>
      <c r="B3" s="45" t="s">
        <v>35</v>
      </c>
      <c r="C3" s="45"/>
      <c r="F3" s="40"/>
      <c r="G3" s="45" t="s">
        <v>35</v>
      </c>
      <c r="I3" s="5"/>
      <c r="J3" s="5"/>
      <c r="K3" s="5"/>
      <c r="L3" s="5"/>
      <c r="M3" s="5"/>
      <c r="N3" s="5"/>
      <c r="O3" s="5"/>
      <c r="P3" s="5"/>
    </row>
    <row r="4" spans="1:16" ht="15.75" x14ac:dyDescent="0.25">
      <c r="A4" s="46" t="s">
        <v>19</v>
      </c>
      <c r="B4" s="47"/>
      <c r="C4" s="47"/>
      <c r="F4" s="16" t="s">
        <v>17</v>
      </c>
      <c r="G4" s="47"/>
      <c r="I4" s="5"/>
      <c r="J4" s="48"/>
      <c r="K4" s="48"/>
      <c r="L4" s="49" t="s">
        <v>52</v>
      </c>
      <c r="M4" s="49" t="s">
        <v>53</v>
      </c>
      <c r="N4" s="50" t="s">
        <v>37</v>
      </c>
      <c r="O4" s="49" t="s">
        <v>38</v>
      </c>
      <c r="P4" s="49" t="s">
        <v>54</v>
      </c>
    </row>
    <row r="5" spans="1:16" ht="15.75" x14ac:dyDescent="0.25">
      <c r="A5" s="40"/>
      <c r="B5" s="47"/>
      <c r="C5" s="47"/>
      <c r="F5" s="16"/>
      <c r="G5" s="47"/>
      <c r="I5" s="5"/>
      <c r="J5" s="5"/>
      <c r="K5" s="51"/>
      <c r="L5" s="52" t="s">
        <v>35</v>
      </c>
      <c r="M5" s="52" t="s">
        <v>35</v>
      </c>
      <c r="N5" s="50" t="s">
        <v>35</v>
      </c>
      <c r="O5" s="52" t="s">
        <v>35</v>
      </c>
      <c r="P5" s="52" t="s">
        <v>35</v>
      </c>
    </row>
    <row r="6" spans="1:16" ht="15.75" x14ac:dyDescent="0.25">
      <c r="A6" s="40" t="s">
        <v>55</v>
      </c>
      <c r="B6" s="47">
        <v>50000</v>
      </c>
      <c r="C6" s="47"/>
      <c r="D6" s="53"/>
      <c r="F6" s="40" t="s">
        <v>61</v>
      </c>
      <c r="G6" s="47">
        <v>50000</v>
      </c>
      <c r="I6" s="7" t="s">
        <v>71</v>
      </c>
      <c r="J6" s="5"/>
      <c r="K6" s="51"/>
      <c r="L6" s="54"/>
      <c r="M6" s="54"/>
      <c r="N6" s="55"/>
      <c r="O6" s="56">
        <f>N18</f>
        <v>465425</v>
      </c>
      <c r="P6" s="82" t="s">
        <v>72</v>
      </c>
    </row>
    <row r="7" spans="1:16" ht="15.75" x14ac:dyDescent="0.25">
      <c r="A7" s="40" t="s">
        <v>56</v>
      </c>
      <c r="B7" s="47">
        <v>170000</v>
      </c>
      <c r="C7" s="47"/>
      <c r="D7" s="53"/>
      <c r="F7" s="22" t="s">
        <v>63</v>
      </c>
      <c r="G7" s="47">
        <v>90100</v>
      </c>
      <c r="I7" s="5"/>
      <c r="J7" s="5"/>
      <c r="K7" s="51"/>
      <c r="L7" s="56"/>
      <c r="M7" s="56"/>
      <c r="N7" s="57"/>
      <c r="O7" s="56"/>
      <c r="P7" s="56"/>
    </row>
    <row r="8" spans="1:16" ht="16.5" thickBot="1" x14ac:dyDescent="0.3">
      <c r="A8" s="40"/>
      <c r="B8" s="47"/>
      <c r="C8" s="47"/>
      <c r="D8" s="53"/>
      <c r="F8" s="22" t="s">
        <v>65</v>
      </c>
      <c r="G8" s="47">
        <v>3950</v>
      </c>
      <c r="I8" s="7" t="s">
        <v>75</v>
      </c>
      <c r="J8" s="5"/>
      <c r="K8" s="51"/>
      <c r="L8" s="56"/>
      <c r="M8" s="56"/>
      <c r="N8" s="57">
        <f>1023924+5364</f>
        <v>1029288</v>
      </c>
      <c r="O8" s="82" t="s">
        <v>72</v>
      </c>
      <c r="P8" s="82" t="s">
        <v>72</v>
      </c>
    </row>
    <row r="9" spans="1:16" ht="16.5" thickBot="1" x14ac:dyDescent="0.3">
      <c r="A9" s="14" t="s">
        <v>29</v>
      </c>
      <c r="B9" s="58">
        <f>SUM(B5:B7)</f>
        <v>220000</v>
      </c>
      <c r="C9" s="59"/>
      <c r="D9" s="53">
        <v>220000</v>
      </c>
      <c r="F9" s="22" t="s">
        <v>67</v>
      </c>
      <c r="G9" s="47">
        <v>70000</v>
      </c>
      <c r="I9" s="5"/>
      <c r="J9" s="5"/>
      <c r="K9" s="51"/>
      <c r="L9" s="56"/>
      <c r="M9" s="56"/>
      <c r="N9" s="57"/>
      <c r="O9" s="56"/>
      <c r="P9" s="56"/>
    </row>
    <row r="10" spans="1:16" ht="15.75" x14ac:dyDescent="0.25">
      <c r="A10" s="40"/>
      <c r="B10" s="47"/>
      <c r="C10" s="47"/>
      <c r="D10" s="53"/>
      <c r="F10" s="22" t="s">
        <v>2</v>
      </c>
      <c r="G10" s="47"/>
      <c r="I10" s="7" t="s">
        <v>57</v>
      </c>
      <c r="J10" s="5"/>
      <c r="K10" s="5"/>
      <c r="L10" s="60"/>
      <c r="M10" s="60"/>
      <c r="N10" s="61"/>
      <c r="O10" s="62"/>
      <c r="P10" s="62"/>
    </row>
    <row r="11" spans="1:16" ht="16.5" thickBot="1" x14ac:dyDescent="0.3">
      <c r="A11" s="16" t="s">
        <v>17</v>
      </c>
      <c r="B11" s="47"/>
      <c r="C11" s="47"/>
      <c r="D11" s="53"/>
      <c r="F11" s="69"/>
      <c r="G11" s="47"/>
      <c r="I11" s="5" t="s">
        <v>58</v>
      </c>
      <c r="L11" s="60"/>
      <c r="M11" s="60"/>
      <c r="N11" s="61">
        <v>125000</v>
      </c>
      <c r="O11" s="60">
        <v>125000</v>
      </c>
      <c r="P11" s="82" t="s">
        <v>72</v>
      </c>
    </row>
    <row r="12" spans="1:16" ht="16.5" thickBot="1" x14ac:dyDescent="0.3">
      <c r="A12" s="16"/>
      <c r="B12" s="47"/>
      <c r="C12" s="47"/>
      <c r="D12" s="53"/>
      <c r="F12" s="71" t="s">
        <v>1</v>
      </c>
      <c r="G12" s="15">
        <f>SUM(G6:G11)</f>
        <v>214050</v>
      </c>
      <c r="I12" s="5" t="s">
        <v>59</v>
      </c>
      <c r="J12" s="78"/>
      <c r="L12" s="60">
        <v>65819</v>
      </c>
      <c r="M12" s="60">
        <v>203044</v>
      </c>
      <c r="N12" s="61">
        <v>170000</v>
      </c>
      <c r="O12" s="60">
        <f>G12</f>
        <v>214050</v>
      </c>
      <c r="P12" s="82" t="s">
        <v>72</v>
      </c>
    </row>
    <row r="13" spans="1:16" ht="15.75" x14ac:dyDescent="0.25">
      <c r="A13" s="40"/>
      <c r="B13" s="47"/>
      <c r="C13" s="47"/>
      <c r="D13" s="53"/>
      <c r="F13" s="40"/>
      <c r="G13" s="47"/>
      <c r="I13" s="5"/>
      <c r="J13" s="2"/>
      <c r="L13" s="60"/>
      <c r="M13" s="60"/>
      <c r="N13" s="61"/>
      <c r="O13" s="60"/>
      <c r="P13" s="60"/>
    </row>
    <row r="14" spans="1:16" ht="15.75" x14ac:dyDescent="0.25">
      <c r="A14" s="40" t="s">
        <v>60</v>
      </c>
      <c r="B14" s="47">
        <v>50000</v>
      </c>
      <c r="C14" s="47"/>
      <c r="D14" s="53"/>
      <c r="F14" s="22"/>
      <c r="G14" s="47"/>
      <c r="I14" s="5"/>
      <c r="J14" s="5"/>
      <c r="K14" s="51"/>
      <c r="L14" s="63"/>
      <c r="M14" s="63"/>
      <c r="N14" s="64"/>
      <c r="O14" s="65"/>
      <c r="P14" s="82"/>
    </row>
    <row r="15" spans="1:16" ht="15.75" x14ac:dyDescent="0.25">
      <c r="A15" s="40" t="s">
        <v>62</v>
      </c>
      <c r="B15" s="47">
        <f>87814+6+5110</f>
        <v>92930</v>
      </c>
      <c r="C15" s="47"/>
      <c r="D15" s="53"/>
      <c r="F15" s="22"/>
      <c r="G15" s="47"/>
      <c r="I15" s="5" t="s">
        <v>76</v>
      </c>
      <c r="J15" s="5"/>
      <c r="K15" s="20"/>
      <c r="L15" s="63"/>
      <c r="M15" s="63"/>
      <c r="N15" s="64"/>
      <c r="O15" s="65">
        <f>'2018-19 Budget'!C15</f>
        <v>100000</v>
      </c>
      <c r="P15" s="82" t="s">
        <v>72</v>
      </c>
    </row>
    <row r="16" spans="1:16" ht="15.75" x14ac:dyDescent="0.25">
      <c r="A16" s="40" t="s">
        <v>64</v>
      </c>
      <c r="B16" s="47">
        <f>2073-3</f>
        <v>2070</v>
      </c>
      <c r="C16" s="47"/>
      <c r="D16" s="53"/>
      <c r="F16" s="22"/>
      <c r="G16" s="47"/>
      <c r="I16" s="5"/>
      <c r="J16" s="5"/>
      <c r="K16" s="20"/>
      <c r="L16" s="63"/>
      <c r="M16" s="63"/>
      <c r="N16" s="66"/>
      <c r="O16" s="63"/>
      <c r="P16" s="63"/>
    </row>
    <row r="17" spans="1:16" ht="15.75" x14ac:dyDescent="0.25">
      <c r="A17" s="40" t="s">
        <v>66</v>
      </c>
      <c r="B17" s="47">
        <v>70000</v>
      </c>
      <c r="C17" s="47"/>
      <c r="D17" s="53"/>
      <c r="F17" s="22"/>
      <c r="G17" s="47"/>
      <c r="I17" s="5"/>
      <c r="J17" s="5"/>
      <c r="K17" s="51"/>
      <c r="L17" s="67"/>
      <c r="M17" s="67"/>
      <c r="N17" s="68"/>
      <c r="O17" s="67"/>
      <c r="P17" s="67"/>
    </row>
    <row r="18" spans="1:16" ht="15.75" x14ac:dyDescent="0.25">
      <c r="A18" s="69" t="s">
        <v>2</v>
      </c>
      <c r="B18" s="47">
        <v>5000</v>
      </c>
      <c r="C18" s="47"/>
      <c r="D18" s="53"/>
      <c r="F18" s="69"/>
      <c r="G18" s="47"/>
      <c r="I18" s="78" t="s">
        <v>77</v>
      </c>
      <c r="J18" s="5"/>
      <c r="K18" s="51"/>
      <c r="L18" s="63">
        <f>-SUM(L12)</f>
        <v>-65819</v>
      </c>
      <c r="M18" s="63">
        <f>L18-M12</f>
        <v>-268863</v>
      </c>
      <c r="N18" s="70">
        <f>M18+N8-N11-N12</f>
        <v>465425</v>
      </c>
      <c r="O18" s="82" t="s">
        <v>72</v>
      </c>
      <c r="P18" s="82" t="s">
        <v>72</v>
      </c>
    </row>
    <row r="19" spans="1:16" ht="16.5" thickBot="1" x14ac:dyDescent="0.3">
      <c r="A19" s="22"/>
      <c r="B19" s="72"/>
      <c r="C19" s="72"/>
      <c r="D19" s="53"/>
      <c r="F19" s="16"/>
      <c r="G19" s="17"/>
      <c r="I19" s="5"/>
      <c r="J19" s="5"/>
      <c r="K19" s="51"/>
      <c r="L19" s="73"/>
      <c r="M19" s="73"/>
      <c r="N19" s="74"/>
      <c r="O19" s="80"/>
      <c r="P19" s="80"/>
    </row>
    <row r="20" spans="1:16" ht="16.5" thickBot="1" x14ac:dyDescent="0.3">
      <c r="A20" s="14" t="s">
        <v>0</v>
      </c>
      <c r="B20" s="15">
        <v>0</v>
      </c>
      <c r="C20" s="17"/>
      <c r="D20" s="53">
        <v>0</v>
      </c>
      <c r="F20" s="16"/>
      <c r="G20" s="17"/>
      <c r="I20" s="7" t="s">
        <v>78</v>
      </c>
      <c r="J20" s="7"/>
      <c r="K20" s="75"/>
      <c r="L20" s="76"/>
      <c r="M20" s="76"/>
      <c r="N20" s="76"/>
      <c r="O20" s="81"/>
      <c r="P20" s="81"/>
    </row>
    <row r="21" spans="1:16" ht="15.75" x14ac:dyDescent="0.25">
      <c r="A21" s="16"/>
      <c r="B21" s="72"/>
      <c r="C21" s="72"/>
    </row>
    <row r="23" spans="1:16" x14ac:dyDescent="0.25">
      <c r="N23" s="83"/>
    </row>
    <row r="24" spans="1:16" x14ac:dyDescent="0.25">
      <c r="L24" s="77"/>
      <c r="N24" s="84"/>
    </row>
    <row r="25" spans="1:16" x14ac:dyDescent="0.25">
      <c r="L25" s="77"/>
      <c r="N25" s="83"/>
    </row>
    <row r="26" spans="1:16" x14ac:dyDescent="0.25">
      <c r="N26" s="84"/>
    </row>
    <row r="27" spans="1:16" x14ac:dyDescent="0.25">
      <c r="N27" s="84"/>
    </row>
  </sheetData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Footer>&amp;L&amp;D&amp;R&amp;Z&amp;F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2018-19 Budget</vt:lpstr>
      <vt:lpstr>Enterprise Zone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 Atherton</dc:creator>
  <cp:lastModifiedBy>Alison Harkness</cp:lastModifiedBy>
  <cp:lastPrinted>2018-01-11T09:04:07Z</cp:lastPrinted>
  <dcterms:created xsi:type="dcterms:W3CDTF">2015-05-13T14:27:35Z</dcterms:created>
  <dcterms:modified xsi:type="dcterms:W3CDTF">2018-01-11T11:27:04Z</dcterms:modified>
</cp:coreProperties>
</file>